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2024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D214" i="1" s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D167" i="1" s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D8" i="12"/>
  <c r="F211" i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211" i="1"/>
  <c r="D134" i="1"/>
  <c r="E19" i="4"/>
  <c r="D256" i="1"/>
  <c r="H293" i="1"/>
  <c r="H5" i="1"/>
  <c r="D257" i="1"/>
  <c r="E38" i="1"/>
  <c r="D38" i="1" s="1"/>
  <c r="D7" i="1"/>
  <c r="F293" i="1" l="1"/>
  <c r="F5" i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<sst xmlns="http://schemas.openxmlformats.org/spreadsheetml/2006/main" count="554" uniqueCount="447">
  <si>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</si>
  <si>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</si>
  <si>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</si>
  <si>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</si>
  <si>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</si>
  <si>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</si>
  <si>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</si>
  <si>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</si>
  <si>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</si>
  <si>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</si>
  <si>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</si>
  <si>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</si>
  <si>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</si>
  <si>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</si>
  <si>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</si>
  <si>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</si>
  <si>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</si>
  <si>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</si>
  <si>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</si>
  <si>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</si>
  <si>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</si>
  <si>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</si>
  <si>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</si>
  <si>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</si>
  <si>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</si>
  <si>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</si>
  <si>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</si>
  <si>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</si>
  <si>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</si>
  <si>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</si>
  <si>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</si>
  <si>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</si>
  <si>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</si>
  <si>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</si>
  <si>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</si>
  <si>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</si>
  <si>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</si>
  <si>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</si>
  <si>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</si>
  <si>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</si>
  <si>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</si>
  <si>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</si>
  <si>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</si>
  <si>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</si>
  <si>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</si>
  <si>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</si>
  <si>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</si>
  <si>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</si>
  <si>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</si>
  <si>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</si>
  <si>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</si>
  <si>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</si>
  <si>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</si>
  <si>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</si>
  <si>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</si>
  <si>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</si>
  <si>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</si>
  <si>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</si>
  <si>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</si>
  <si>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</si>
  <si>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</si>
  <si>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</si>
  <si>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</si>
  <si>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</si>
  <si>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</si>
  <si>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</si>
  <si>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</si>
  <si>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</si>
  <si>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</si>
  <si>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</si>
  <si>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</si>
  <si>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</si>
  <si>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</si>
  <si>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</si>
  <si>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</si>
  <si>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</si>
  <si>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</si>
  <si>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</si>
  <si>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</si>
  <si>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</si>
  <si>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</si>
  <si>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</si>
  <si>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</si>
  <si>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</si>
  <si>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</si>
  <si>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</si>
  <si>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</si>
  <si>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</si>
  <si>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</si>
  <si>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</si>
  <si>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</si>
  <si>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</si>
  <si>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</si>
  <si>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</si>
  <si>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</si>
  <si>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</si>
  <si>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</si>
  <si>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</si>
  <si>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</si>
  <si>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</si>
  <si>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</si>
  <si>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</si>
  <si>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</si>
  <si>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</si>
  <si>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</si>
  <si>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</si>
  <si>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</si>
  <si>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</si>
  <si>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</si>
  <si>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</si>
  <si>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</si>
  <si>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</si>
  <si>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</si>
  <si>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</si>
  <si>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</si>
  <si>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</si>
  <si>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</si>
  <si>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</si>
  <si>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</si>
  <si>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</si>
  <si>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</si>
  <si>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</si>
  <si>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</si>
  <si>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</si>
  <si>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</si>
  <si>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</si>
  <si>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</si>
  <si>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</si>
  <si>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</si>
  <si>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</si>
  <si>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</si>
  <si>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</si>
  <si>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</si>
  <si>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</si>
  <si>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</si>
  <si>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</si>
  <si>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</si>
  <si>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</si>
  <si>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</si>
  <si>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</si>
  <si>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</si>
  <si>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</si>
  <si>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</si>
  <si>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</si>
  <si>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</si>
  <si>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</si>
  <si>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</si>
  <si>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</si>
  <si>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</si>
  <si>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</si>
  <si>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</si>
  <si>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</si>
  <si>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</si>
  <si>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</si>
  <si>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</si>
  <si>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</si>
  <si>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</si>
  <si>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</si>
  <si>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</si>
  <si>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</si>
  <si>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</si>
  <si>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</si>
  <si>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</si>
  <si>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</si>
  <si>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</si>
  <si>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</si>
  <si>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</si>
  <si>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</si>
  <si>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</si>
  <si>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</si>
  <si>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</si>
  <si>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</si>
  <si>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</si>
  <si>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</si>
  <si>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</si>
  <si>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</si>
  <si>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</si>
  <si>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</si>
  <si>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</si>
  <si>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</si>
  <si>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</si>
  <si>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</si>
  <si>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</si>
  <si>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</si>
  <si>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</si>
  <si>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</si>
  <si>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</si>
  <si>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</si>
  <si>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</si>
  <si>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</si>
  <si>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</si>
  <si>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</si>
  <si>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</si>
  <si>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</si>
  <si>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</si>
  <si>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</si>
  <si>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</si>
  <si>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</si>
  <si>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</si>
  <si>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</si>
  <si>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</si>
  <si>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</si>
  <si>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</si>
  <si>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</si>
  <si>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</si>
  <si>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</si>
  <si>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</si>
  <si>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</si>
  <si>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</si>
  <si>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</si>
  <si>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</si>
  <si>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</si>
  <si>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</si>
  <si>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</si>
  <si>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</si>
  <si>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</si>
  <si>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</si>
  <si>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</si>
  <si>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</si>
  <si>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</si>
  <si>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</si>
  <si>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</si>
  <si>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</si>
  <si>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</si>
  <si>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</si>
  <si>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</si>
  <si>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</si>
  <si>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</si>
  <si>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</si>
  <si>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</si>
  <si>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</si>
  <si>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</si>
  <si>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</si>
  <si>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</si>
  <si>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</si>
  <si>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</si>
  <si>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</si>
  <si>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</si>
  <si>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</si>
  <si>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</si>
  <si>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</si>
  <si>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</si>
  <si>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</si>
  <si>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</si>
  <si>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</si>
  <si>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</si>
  <si>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</si>
  <si>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</si>
  <si>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</si>
  <si>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</si>
  <si>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</si>
  <si>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</si>
  <si>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</si>
  <si>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</si>
  <si>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</si>
  <si>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</si>
  <si>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</si>
  <si>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</si>
  <si>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</si>
  <si>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</si>
  <si>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</si>
  <si>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</si>
  <si>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</si>
  <si>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</si>
  <si>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</si>
  <si>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</si>
  <si>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</si>
  <si>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</si>
  <si>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</si>
  <si>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</si>
  <si>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</si>
  <si>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</si>
  <si>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</si>
  <si>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</si>
  <si>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</si>
  <si>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</si>
  <si>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</si>
  <si>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</si>
  <si>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</si>
  <si>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</si>
  <si>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</si>
  <si>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</si>
  <si>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</si>
  <si>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</si>
  <si>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</si>
  <si>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</si>
  <si>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</si>
  <si>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</si>
  <si>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</si>
  <si>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</si>
  <si>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</si>
  <si>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</si>
  <si>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</si>
  <si>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</si>
  <si>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</si>
  <si>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</si>
  <si>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</si>
  <si>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</si>
  <si>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</si>
  <si>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</si>
  <si>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</si>
  <si>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</si>
  <si>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</si>
  <si>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</si>
  <si>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</si>
  <si>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</si>
  <si>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</si>
  <si>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</si>
  <si>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</si>
  <si>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</si>
  <si>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</si>
  <si>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</si>
  <si>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</si>
  <si>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</si>
  <si>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</si>
  <si>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</si>
  <si>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</si>
  <si>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</si>
  <si>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</si>
  <si>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</si>
  <si>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</si>
  <si>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</si>
  <si>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</si>
  <si>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</si>
  <si>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</si>
  <si>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</si>
  <si>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</si>
  <si>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</si>
  <si>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</si>
  <si>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</si>
  <si>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</si>
  <si>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</si>
  <si>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</si>
  <si>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</si>
  <si>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</si>
  <si>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</si>
  <si>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</si>
  <si>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</si>
  <si>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</si>
  <si>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</si>
  <si>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</si>
  <si>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</si>
  <si>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</si>
  <si>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</si>
  <si>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</si>
  <si>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</si>
  <si>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</si>
  <si>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</si>
  <si>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</si>
  <si>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</si>
  <si>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</si>
  <si>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</si>
  <si>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</si>
  <si>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</si>
  <si>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</si>
  <si>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</si>
  <si>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</si>
  <si>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</si>
  <si>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</si>
  <si>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</si>
  <si>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</si>
  <si>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</si>
  <si>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</si>
  <si>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</si>
  <si>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</si>
  <si>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</si>
  <si>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</si>
  <si>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</si>
  <si>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</si>
  <si>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</si>
  <si>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</si>
  <si>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</si>
  <si>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</si>
  <si>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</si>
  <si>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</si>
  <si>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</si>
  <si>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</si>
  <si>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</si>
  <si>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</si>
  <si>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</si>
  <si>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</si>
  <si>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</si>
  <si>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</si>
  <si>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</si>
  <si>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</si>
  <si>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</si>
  <si>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</si>
  <si>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</si>
  <si>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</si>
  <si>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</si>
  <si>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</si>
  <si>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</si>
  <si>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</si>
  <si>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</si>
  <si>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</si>
  <si>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</si>
  <si>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</si>
  <si>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</si>
  <si>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</si>
  <si>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</si>
  <si>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</si>
  <si>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</si>
  <si>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</si>
  <si>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</si>
  <si>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</si>
  <si>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</si>
  <si>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</si>
  <si>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</si>
  <si>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</si>
  <si>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</si>
  <si>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</si>
  <si>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</si>
  <si>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</si>
  <si>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</si>
  <si>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</si>
  <si>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</si>
  <si>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</si>
  <si>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</si>
  <si>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</si>
  <si>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</si>
  <si>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</si>
  <si>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</si>
  <si>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</si>
  <si>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</si>
  <si>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</si>
  <si>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</si>
  <si>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</si>
  <si>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</si>
  <si>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</si>
  <si>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</si>
  <si>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</si>
  <si>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</si>
  <si>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</si>
  <si>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</si>
  <si>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</si>
  <si>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</si>
  <si>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</si>
  <si>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</si>
  <si>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</si>
  <si>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</si>
  <si>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</si>
  <si>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</si>
  <si>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</si>
  <si>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2024      الى 31 / 3 / 2024    </t>
  </si>
  <si>
    <t xml:space="preserve">تقرير بالأصول الثابتة بتاريخ 31 /  3 /   2024م </t>
  </si>
  <si>
    <t>تقرير بالإلتزامات وصافي اًلأصول بتاريخ 31 /  3 /    2024م</t>
  </si>
  <si>
    <t xml:space="preserve">تقرير إيرادات ومصروفات البرامج والأنشطة المقيدة للفترة من 1 /  1 / 2024م      الى  31 / 3 /  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</si>
</sst>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541047.74</a:t>
          </a:r>
          <a:r>
            <a:rPr lang="ar-SA"/>
            <a:t>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J10" sqref="J10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541047.74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G9" sqref="G9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5000</v>
      </c>
      <c r="H7" s="219"/>
      <c r="I7" s="217"/>
      <c r="J7" s="219"/>
      <c r="K7" s="219"/>
      <c r="L7" s="219"/>
      <c r="N7" s="141">
        <f t="shared" si="0"/>
        <v>5000</v>
      </c>
      <c r="O7" s="141">
        <f t="shared" si="1"/>
        <v>0</v>
      </c>
      <c r="P7" s="141">
        <f t="shared" si="2"/>
        <v>5000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5000</v>
      </c>
      <c r="O12" s="6">
        <f t="shared" si="1"/>
        <v>0</v>
      </c>
      <c r="P12" s="6">
        <f t="shared" si="2"/>
        <v>5000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5000</v>
      </c>
      <c r="O26" s="9">
        <f t="shared" si="1"/>
        <v>0</v>
      </c>
      <c r="P26" s="9">
        <f t="shared" si="2"/>
        <v>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48" activePane="bottomRight" state="frozen"/>
      <selection pane="topRight" activeCell="M1" sqref="M1"/>
      <selection pane="bottomLeft" activeCell="A5" sqref="A5"/>
      <selection pane="bottomRight" activeCell="F252" sqref="F252"/>
    </sheetView>
  </sheetViews>
  <sheetFormatPr defaultRowHeight="14.25"/>
  <cols>
    <col min="2" max="2" width="10.875" bestFit="1" customWidth="1"/>
    <col min="3" max="3" width="53.62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48966.31</v>
      </c>
      <c r="E5" s="223">
        <f>E6</f>
        <v>10017.43</v>
      </c>
      <c r="F5" s="224">
        <f>F210</f>
        <v>38948.879999999997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10017.43</v>
      </c>
      <c r="E6" s="226">
        <f>E7+E38+E134+E190</f>
        <v>10017.43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9721</v>
      </c>
      <c r="E7" s="226">
        <f>E8+E17</f>
        <v>9721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9675</v>
      </c>
      <c r="E8" s="226">
        <f>SUM(E9:E16)</f>
        <v>9675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9675</v>
      </c>
      <c r="E16" s="226">
        <v>9675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46</v>
      </c>
      <c r="E17" s="226">
        <f>SUM(E18:E37)</f>
        <v>46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46</v>
      </c>
      <c r="E30" s="226">
        <v>46</v>
      </c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41102024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41202401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4120240101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41202402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4120240201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4120240202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4120240203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4120240204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4120240205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4120240206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41202403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4120240301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4120240302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4120240303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4120240304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4120240305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4120240306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41202404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4120240401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4120240402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4120240403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4120240404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4120240405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41202405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4120240501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41202406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4120240601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41202407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4120240701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41202408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4120240801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41202409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4120240901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41202410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4120241001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41202411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4120241001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41202412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4120241201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296.43</v>
      </c>
      <c r="E134" s="226">
        <f>SUM(E135,E137,E144,E150,E155,E157,E159,E161,E163,E165,E167,E169,E171,E183)</f>
        <v>296.43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281.43</v>
      </c>
      <c r="E155" s="226">
        <f>E156</f>
        <v>281.43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281.43</v>
      </c>
      <c r="E156" s="226">
        <v>281.43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15</v>
      </c>
      <c r="E167" s="226">
        <f>E168</f>
        <v>15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15</v>
      </c>
      <c r="E168" s="226">
        <v>15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38948.879999999997</v>
      </c>
      <c r="E210" s="228"/>
      <c r="F210" s="227">
        <f>SUM(F211,F249)</f>
        <v>38948.879999999997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38100</v>
      </c>
      <c r="E211" s="232"/>
      <c r="F211" s="227">
        <f>SUM(F212,F214,F223,F232,F238)</f>
        <v>38100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5000</v>
      </c>
      <c r="E214" s="232"/>
      <c r="F214" s="227">
        <f>SUM(F215:F222)</f>
        <v>5000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5000</v>
      </c>
      <c r="E215" s="232"/>
      <c r="F215" s="227">
        <v>5000</v>
      </c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33100</v>
      </c>
      <c r="E238" s="232"/>
      <c r="F238" s="227">
        <f>SUM(F239:F248)</f>
        <v>33100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15600</v>
      </c>
      <c r="E240" s="232"/>
      <c r="F240" s="227">
        <v>15600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7500</v>
      </c>
      <c r="E243" s="232"/>
      <c r="F243" s="227">
        <v>7500</v>
      </c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10000</v>
      </c>
      <c r="E244" s="232"/>
      <c r="F244" s="227">
        <v>10000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848.88</v>
      </c>
      <c r="E249" s="232"/>
      <c r="F249" s="227">
        <f>SUM(F250,F252,F254)</f>
        <v>848.88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848.88</v>
      </c>
      <c r="E250" s="232"/>
      <c r="F250" s="227">
        <f>F251</f>
        <v>848.88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848.88</v>
      </c>
      <c r="E251" s="232"/>
      <c r="F251" s="227">
        <v>848.88</v>
      </c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42202401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48966.31</v>
      </c>
      <c r="E293" s="243">
        <f>E5</f>
        <v>10017.43</v>
      </c>
      <c r="F293" s="243">
        <f>F210</f>
        <v>38948.879999999997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8" workbookViewId="0">
      <selection activeCell="D20" sqref="D20"/>
    </sheetView>
  </sheetViews>
  <sheetFormatPr defaultRowHeight="14.25"/>
  <cols>
    <col min="3" max="3" width="44.375" customWidth="1"/>
    <col min="4" max="4" width="14.375" customWidth="1"/>
    <col min="5" max="5" width="14.12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03">
        <v>539769.17000000004</v>
      </c>
      <c r="E7" s="204">
        <v>59839.05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539769.17000000004</v>
      </c>
      <c r="E15" s="161">
        <f>SUM(E7:E14)</f>
        <v>59839.05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>
        <v>21557</v>
      </c>
      <c r="E17" s="211">
        <v>21557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21557</v>
      </c>
      <c r="E22" s="161">
        <f>SUM(E17:E21)</f>
        <v>21557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561326.17000000004</v>
      </c>
      <c r="E33" s="166">
        <f>E15+E22+E31</f>
        <v>81396.05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7" zoomScale="96" zoomScaleNormal="96" workbookViewId="0">
      <selection activeCell="F24" sqref="F24"/>
    </sheetView>
  </sheetViews>
  <sheetFormatPr defaultRowHeight="14.25"/>
  <cols>
    <col min="3" max="3" width="8.125" bestFit="1" customWidth="1"/>
    <col min="4" max="4" width="33.375" customWidth="1"/>
    <col min="5" max="5" width="13.875" customWidth="1"/>
    <col min="6" max="6" width="13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>
        <v>3000</v>
      </c>
      <c r="F10" s="159">
        <v>13400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3000</v>
      </c>
      <c r="F13" s="161">
        <f>SUM(F7:F12)</f>
        <v>13400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17278.43</v>
      </c>
      <c r="F19" s="211">
        <v>16982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17278.43</v>
      </c>
      <c r="F22" s="161">
        <f>SUM(F15:F21)</f>
        <v>16982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601232.05000000005</v>
      </c>
      <c r="F25" s="204">
        <v>634332.05000000005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-60184.31</v>
      </c>
      <c r="F26" s="204">
        <v>-49318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541047.74</v>
      </c>
      <c r="F28" s="164">
        <f>SUM(F25:F27)</f>
        <v>585014.05000000005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561326.17000000004</v>
      </c>
      <c r="F30" s="166">
        <f>F13+F22+F28</f>
        <v>615396.05000000005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5000</v>
      </c>
      <c r="F8" s="123">
        <v>31102</v>
      </c>
      <c r="G8" s="44" t="s">
        <v>117</v>
      </c>
      <c r="H8" s="174">
        <f>'تقرير الايرادات والتبرعات '!G7</f>
        <v>5000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5000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-5000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33100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-33100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15600</v>
      </c>
      <c r="E34" s="117"/>
      <c r="F34" s="124">
        <v>31105002</v>
      </c>
      <c r="G34" s="125" t="s">
        <v>146</v>
      </c>
      <c r="H34" s="175"/>
      <c r="J34" s="140">
        <f t="shared" si="0"/>
        <v>-15600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7500</v>
      </c>
      <c r="E37" s="117"/>
      <c r="F37" s="124">
        <v>31105005</v>
      </c>
      <c r="G37" s="125" t="s">
        <v>152</v>
      </c>
      <c r="H37" s="175"/>
      <c r="J37" s="140">
        <f t="shared" si="0"/>
        <v>-7500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10000</v>
      </c>
      <c r="E38" s="117"/>
      <c r="F38" s="124">
        <v>31105006</v>
      </c>
      <c r="G38" s="125" t="s">
        <v>154</v>
      </c>
      <c r="H38" s="175"/>
      <c r="J38" s="140">
        <f t="shared" si="0"/>
        <v>-10000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38100</v>
      </c>
      <c r="E48" s="119"/>
      <c r="F48" s="128"/>
      <c r="G48" s="50" t="s">
        <v>42</v>
      </c>
      <c r="H48" s="177">
        <f>H7+H8+H17+H26+H32+H43</f>
        <v>5000</v>
      </c>
      <c r="J48" s="51">
        <f>H48-D48</f>
        <v>-33100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634332.05000000005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601232.05000000005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2025-04-25T08:33:48Z</dcterms:modified>
</cp:coreProperties>
</file>